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980" yWindow="-120" windowWidth="26940" windowHeight="16440"/>
  </bookViews>
  <sheets>
    <sheet name="п.2" sheetId="11" r:id="rId1"/>
  </sheets>
  <definedNames>
    <definedName name="_xlnm.Print_Titles" localSheetId="0">п.2!$7:$8</definedName>
    <definedName name="_xlnm.Print_Area" localSheetId="0">п.2!$A$1:$G$132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2" i="11"/>
  <c r="E122"/>
  <c r="G120"/>
  <c r="E120"/>
  <c r="G118"/>
  <c r="G111"/>
  <c r="G89"/>
  <c r="G94" s="1"/>
  <c r="G19"/>
  <c r="G38"/>
  <c r="G43" s="1"/>
  <c r="G104"/>
  <c r="G109" s="1"/>
  <c r="G110" s="1"/>
  <c r="G96"/>
  <c r="G101" s="1"/>
  <c r="G102" s="1"/>
  <c r="F120" l="1"/>
  <c r="F118"/>
  <c r="F122" l="1"/>
  <c r="G24"/>
  <c r="E28"/>
  <c r="G64"/>
  <c r="G69" s="1"/>
  <c r="G70" s="1"/>
  <c r="G25" l="1"/>
  <c r="G46"/>
  <c r="G52" s="1"/>
  <c r="G53" s="1"/>
  <c r="G55"/>
  <c r="G60" s="1"/>
  <c r="G61" s="1"/>
  <c r="G10"/>
  <c r="G15" s="1"/>
  <c r="G73"/>
  <c r="G28"/>
  <c r="G34" s="1"/>
  <c r="G35" s="1"/>
  <c r="G16" l="1"/>
  <c r="G74" l="1"/>
  <c r="G77" s="1"/>
  <c r="G78" s="1"/>
  <c r="G124"/>
  <c r="G81" l="1"/>
  <c r="G86" s="1"/>
  <c r="G87" s="1"/>
  <c r="G116" l="1"/>
  <c r="G126" s="1"/>
  <c r="G130" s="1"/>
  <c r="G131" l="1"/>
</calcChain>
</file>

<file path=xl/sharedStrings.xml><?xml version="1.0" encoding="utf-8"?>
<sst xmlns="http://schemas.openxmlformats.org/spreadsheetml/2006/main" count="212" uniqueCount="107">
  <si>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</si>
  <si>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</si>
  <si>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</si>
  <si>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</si>
  <si>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</si>
  <si>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</si>
  <si>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</si>
  <si>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100 м2 территории</t>
  </si>
  <si>
    <t>Налоги</t>
  </si>
  <si>
    <t>НДС</t>
  </si>
  <si>
    <t>%</t>
  </si>
  <si>
    <t>ВСЕГО с НДС</t>
  </si>
  <si>
    <t>1.1</t>
  </si>
  <si>
    <t>4.1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</si>
  <si>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</si>
  <si>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</si>
  <si>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</si>
  <si>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</si>
  <si>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</si>
  <si>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</si>
  <si>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</si>
  <si>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</si>
  <si>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</si>
  <si>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НЦС 81-02-17-2023, Т.Ч., табл.1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</si>
  <si>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</si>
  <si>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</si>
  <si>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</si>
  <si>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ВСЕГО стоимость строительства в ценах на 4 кв. 2024 года</t>
  </si>
  <si>
    <t>1 км</t>
  </si>
  <si>
    <t>НЦС 81-02-12-2023, Т.Ч., табл.2</t>
  </si>
  <si>
    <t>НЦС 81-02-12-2023, Т.Ч., табл.3</t>
  </si>
  <si>
    <t>НЦС 81-02-12-2023, Т.Ч., табл.5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</si>
  <si>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</si>
  <si>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</si>
  <si>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Подземная прокладка в траншее кабелей с алюминиевыми жилами на напряжение 10 кВ, с бумажной изоляцией в алюминиевой оболочке, с броней из двух стальных лент: с числом жил - 3 и сечением 95 мм2</t>
  </si>
  <si>
    <t>НЦС 81-02-12-2023, Т.Ч., табл.4, п.39.2</t>
  </si>
  <si>
    <t>ИТОГО стоимость прокладки кабельной линии 10 кВ</t>
  </si>
  <si>
    <t>ПРИМЕНИТЕЛЬНО. ДЕМОНТАЖ КАБЕЛЬНОЙ ЛИНИИ 10 кВ. 
Подземная прокладка в траншее кабелей с алюминиевыми жилами на напряжение 10 кВ, с бумажной изоляцией в алюминиевой оболочке, с броней из двух стальных лент: с числом жил - 3 и сечением 95 мм2
(Коэффициент 0,5 на демонтаж.)</t>
  </si>
  <si>
    <t>ИТОГО стоимость демонтажных работ</t>
  </si>
  <si>
    <t>Благоустройство (восстановление газона)</t>
  </si>
  <si>
    <t xml:space="preserve">НЦС 17-01-003-01                   
</t>
  </si>
  <si>
    <t>ПРИМЕНИТЕЛЬНО.
Озеленение внутриквартальных проездов с площадью газонов 30%.</t>
  </si>
  <si>
    <t>Коэффициент перехода от цен базового района к ценам Вологодская область (Кпер)</t>
  </si>
  <si>
    <t>НЦС 81-02-17-2023, Т.Ч., табл.2</t>
  </si>
  <si>
    <t>ИТОГО стоимость благоустройства (восстановление газона)</t>
  </si>
  <si>
    <t>Восстановление дорожного покрытия (проезжая часть)</t>
  </si>
  <si>
    <t>100 м2</t>
  </si>
  <si>
    <t>ПРИМЕНИТЕЛЬНО. 
Велосипедные дорожки с покрытием: из каменных материалов, обработанных вяжущими</t>
  </si>
  <si>
    <t xml:space="preserve">НЦС 08-06-001-02                    </t>
  </si>
  <si>
    <t>НЦС 81-02-08-2023, Т.Ч., табл.9</t>
  </si>
  <si>
    <t>НЦС 81-02-08-2023, Т.Ч., табл.12</t>
  </si>
  <si>
    <t>ИТОГО стоимость восстановления дорожного покрытия (проезжая часть)</t>
  </si>
  <si>
    <t xml:space="preserve"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 фактической инфляции:
за 01-09.2023 - 1,0538.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- 105,3.                  </t>
  </si>
  <si>
    <t>ГНБ</t>
  </si>
  <si>
    <t>100 м</t>
  </si>
  <si>
    <t>Коэффициент перехода от цен базового района к ценам Мурманская область (Кпер)</t>
  </si>
  <si>
    <t>НЦС 81-02-12-2023, Т.Ч., табл.4, п.56.3</t>
  </si>
  <si>
    <t>НЦС 81-02-08-2023, Т.Ч., табл.11, п.56.3</t>
  </si>
  <si>
    <t>НЦС 12-01-007-08</t>
  </si>
  <si>
    <t>НЦС 81-02-12-2023, Т.Ч., п.21</t>
  </si>
  <si>
    <t>При прокладке в одной траншее 3-х кабелей</t>
  </si>
  <si>
    <t>Кабельная линия 6 кВ</t>
  </si>
  <si>
    <t>ИТОГО стоимость прокладки кабельной линии 6 кВ</t>
  </si>
  <si>
    <t>Две вводные кабельные линии 6 кВ</t>
  </si>
  <si>
    <t>Подземная прокладка в траншее 2-х кабелей с алюминиевыми жилами на напряжение 6 кВ, с бумажной изоляцией в алюминиевой оболочке, с броней из двух стальных лент:: с числом жил - 3 и сечением 240 мм2</t>
  </si>
  <si>
    <t>НЦС 12-04-003-10</t>
  </si>
  <si>
    <t>Устройство переходов кабельных линий под автомобильными дорогами, железнодорожными путями методом прокола, плетью из 2 труб с затягиванием в нее 1-го кабеля с алюминиевыми жилами на напряжение 10 кВ, с бумажной изоляцией, в алюминиевой оболочке, с броней из двух стальных лент: с числом жил - 3 и сечением 240 мм2</t>
  </si>
  <si>
    <t>НЦС 12-01-002-08</t>
  </si>
  <si>
    <t>га</t>
  </si>
  <si>
    <t>компл</t>
  </si>
  <si>
    <t>ЛС-02-01-01</t>
  </si>
  <si>
    <r>
      <t xml:space="preserve">Итого стоимость строительства в ценах на 
4 кв 2023
</t>
    </r>
    <r>
      <rPr>
        <sz val="11"/>
        <rFont val="Times New Roman"/>
        <family val="1"/>
        <charset val="204"/>
      </rPr>
      <t xml:space="preserve">Индексы-дефляторы по строке "Капитальные вложения":     
                                                                                                                                                                                                                                            на 2024 год - 105,3  </t>
    </r>
    <r>
      <rPr>
        <b/>
        <sz val="11"/>
        <rFont val="Times New Roman"/>
        <family val="1"/>
        <charset val="204"/>
      </rPr>
      <t xml:space="preserve">          </t>
    </r>
  </si>
  <si>
    <t>Вырубка охранной зоны ВЛ</t>
  </si>
  <si>
    <t>Замена разъединителей 10кВ</t>
  </si>
  <si>
    <t>5</t>
  </si>
  <si>
    <t>6</t>
  </si>
  <si>
    <t>1 объект</t>
  </si>
  <si>
    <t>НЦС 81-02-21-2023, Т.Ч., табл.2</t>
  </si>
  <si>
    <t>НЦС 81-02-21-2023, Т.Ч., табл.3</t>
  </si>
  <si>
    <t>НЦС 81-02-21-2023, Т.Ч., табл.5</t>
  </si>
  <si>
    <t>ИТОГО стоимость демонтажа  КТП</t>
  </si>
  <si>
    <t>ИТОГО стоимость монтажа  КТП</t>
  </si>
  <si>
    <t>Монтаж КТПО 1х4кВА</t>
  </si>
  <si>
    <t>7.1</t>
  </si>
  <si>
    <t>НЦС 12-01-011-03</t>
  </si>
  <si>
    <t>ИТОГО стоимость демонтажных работ КЛ</t>
  </si>
  <si>
    <t>ПРИМЕНИТЕЛЬНО. ДЕМОНТАЖ КАБЕЛЬНОЙ ЛИНИИ. 
Подземная прокладка в траншее, с устройством трубной кабельной канализации, кабелей с алюминиевыми жилами на напряжение 0,66 кВ, с изоляцией из ПВХ, с броней из стальных оцинкованных лент, без подушки под броней, в защитном шланге
из ПВХ: с числом жил - 4 и сечением 50 мм2
(Коэффициент 0,5 на демонтаж.)</t>
  </si>
  <si>
    <t>МОНТАЖ КАБЕЛЬНОЙ ЛИНИИ
Подземная прокладка в траншее, с устройством трубной кабельной канализации, кабелей с алюминиевыми жилами на напряжение 0,66 кВ, с изоляцией из ПВХ, с броней из стальных оцинкованных лент, без подушки под броней, в защитном шланге
из ПВХ: с числом жил - 4 и сечением 50 мм2
(Коэффициент 0,5 на демонтаж.)</t>
  </si>
  <si>
    <t>Монтаж учета электроэнергии с интеграцией АСКУЭ</t>
  </si>
  <si>
    <t>13.1</t>
  </si>
  <si>
    <t>Демонтаж ВЛ-0,4кВ (провод АС-35)</t>
  </si>
  <si>
    <t>НЦС 12-02-001-02</t>
  </si>
  <si>
    <t>Коэффициент перехода от цен базового района к ценам Ленинградская область (Кпер)</t>
  </si>
  <si>
    <t>Прокладка одноцепных воздушных линий напряжением 0,4 кВ по железобетонным опорам неизолированными проводами для воздушных линий электропередачи, алюминиевым: сечением 35 мм2
(Коэффициент 0,5 на демонтаж.)</t>
  </si>
  <si>
    <t>Прокладка ВЛ-0,4кВ (провод СИП 4х40)</t>
  </si>
  <si>
    <t>НЦС 12-02-003-01</t>
  </si>
  <si>
    <t xml:space="preserve">Прокладка одноцепных воздушных линий напряжением 0,4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- 3 и сечением 35 мм2, с числом несущая жил - 1 и сечением 50 мм2
</t>
  </si>
  <si>
    <t>НЦС 81-02-12-2023, Т.Ч., табл.4, п.50</t>
  </si>
  <si>
    <t>ИТОГО стоимость демонтажа ВЛ-0,4кВ (провод АС-35)</t>
  </si>
  <si>
    <t>ИТОГО стоимость прокладки ВЛ-0,4кВ</t>
  </si>
  <si>
    <t>НЦС 21-01-005-04</t>
  </si>
  <si>
    <t>КТП l0(6) кВ проходные киоскового типа, количество Т(АТ) шт. и мощностью кВА: 1х400
(Коэффициент 0,5 на демонтаж.)</t>
  </si>
  <si>
    <t>Демонтаж КТП
(Коэффициент 0,5 на демонтаж.)</t>
  </si>
  <si>
    <t>НЦС 81-02-21-2023, Т.Ч., табл.4, п.50</t>
  </si>
  <si>
    <t xml:space="preserve">Монтаж КТП
</t>
  </si>
  <si>
    <t>10</t>
  </si>
  <si>
    <t>Техническое перевооружение КТП и ВЛ-0,4 кВ ст.Верево, замена КТП 400кВА на КТП 400кВА киоскового типа, замена ВЛ-10кВ провода АС-35 на СИП-3 50мм2 длиной 50 метров, замена ВЛ-0,4кВ провода АС-35 на СИП 4х50 длиной 3 км,, по адресу: Ленинградская область, станция Верево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</si>
</sst>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0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4" fillId="0" borderId="0"/>
    <xf numFmtId="0" fontId="15" fillId="0" borderId="0"/>
    <xf numFmtId="0" fontId="16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0" fillId="0" borderId="0" xfId="0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top"/>
    </xf>
    <xf numFmtId="166" fontId="4" fillId="3" borderId="1" xfId="0" applyNumberFormat="1" applyFont="1" applyFill="1" applyBorder="1" applyAlignment="1">
      <alignment vertical="top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3" borderId="1" xfId="0" applyFill="1" applyBorder="1"/>
    <xf numFmtId="0" fontId="2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3" borderId="3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8"/>
  <sheetViews>
    <sheetView tabSelected="1" view="pageBreakPreview" zoomScale="70" zoomScaleNormal="80" zoomScaleSheetLayoutView="70" workbookViewId="0">
      <selection activeCell="G126" sqref="G126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41.85546875" customWidth="1"/>
    <col min="9" max="9" width="14.28515625" customWidth="1"/>
  </cols>
  <sheetData>
    <row r="1" spans="1:13" ht="31.5" customHeight="1">
      <c r="A1" s="63" t="s">
        <v>18</v>
      </c>
      <c r="B1" s="63"/>
      <c r="C1" s="63"/>
      <c r="D1" s="63"/>
      <c r="E1" s="63"/>
      <c r="F1" s="63"/>
      <c r="G1" s="63"/>
    </row>
    <row r="2" spans="1:13" ht="60" customHeight="1">
      <c r="A2" s="64" t="s">
        <v>106</v>
      </c>
      <c r="B2" s="64"/>
      <c r="C2" s="64"/>
      <c r="D2" s="64"/>
      <c r="E2" s="64"/>
      <c r="F2" s="64"/>
      <c r="G2" s="64"/>
      <c r="H2" s="15"/>
      <c r="I2" s="15"/>
      <c r="J2" s="15"/>
      <c r="K2" s="15"/>
      <c r="L2" s="15"/>
      <c r="M2" s="15"/>
    </row>
    <row r="3" spans="1:13" ht="13.5" customHeight="1">
      <c r="A3" s="1"/>
      <c r="B3" s="1"/>
      <c r="C3" s="1"/>
      <c r="D3" s="1"/>
      <c r="E3" s="1"/>
      <c r="F3" s="1"/>
      <c r="G3" s="1"/>
    </row>
    <row r="4" spans="1:13" ht="13.5" customHeight="1">
      <c r="A4" s="1"/>
      <c r="B4" s="1"/>
      <c r="C4" s="1"/>
      <c r="D4" s="1"/>
      <c r="E4" s="1"/>
      <c r="F4" s="1"/>
      <c r="G4" s="1"/>
    </row>
    <row r="5" spans="1:13" ht="50.25" customHeight="1">
      <c r="A5" s="65" t="s">
        <v>33</v>
      </c>
      <c r="B5" s="65"/>
      <c r="C5" s="65"/>
      <c r="D5" s="65"/>
      <c r="E5" s="65"/>
      <c r="F5" s="65"/>
      <c r="G5" s="65"/>
    </row>
    <row r="6" spans="1:13">
      <c r="A6" s="16"/>
      <c r="B6" s="16"/>
      <c r="C6" s="16"/>
      <c r="D6" s="16"/>
      <c r="E6" s="16"/>
      <c r="F6" s="16"/>
      <c r="G6" s="16"/>
    </row>
    <row r="7" spans="1:13" ht="102.75" customHeight="1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22</v>
      </c>
      <c r="G7" s="6" t="s">
        <v>21</v>
      </c>
      <c r="H7" s="69"/>
      <c r="I7" s="54"/>
      <c r="J7" s="54"/>
      <c r="K7" s="54"/>
    </row>
    <row r="8" spans="1:13" ht="13.5" customHeight="1">
      <c r="A8" s="7">
        <v>1</v>
      </c>
      <c r="B8" s="8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69"/>
      <c r="I8" s="54"/>
      <c r="J8" s="54"/>
      <c r="K8" s="54"/>
    </row>
    <row r="9" spans="1:13" s="22" customFormat="1" ht="30" hidden="1" customHeight="1">
      <c r="A9" s="17">
        <v>1</v>
      </c>
      <c r="B9" s="18" t="s">
        <v>32</v>
      </c>
      <c r="C9" s="19"/>
      <c r="D9" s="20"/>
      <c r="E9" s="19"/>
      <c r="F9" s="21"/>
      <c r="G9" s="21"/>
      <c r="H9" s="69"/>
      <c r="I9" s="54"/>
      <c r="J9" s="54"/>
      <c r="K9" s="54"/>
    </row>
    <row r="10" spans="1:13" s="22" customFormat="1" ht="120" hidden="1" customHeight="1">
      <c r="A10" s="23" t="s">
        <v>12</v>
      </c>
      <c r="B10" s="24" t="s">
        <v>37</v>
      </c>
      <c r="C10" s="24" t="s">
        <v>58</v>
      </c>
      <c r="D10" s="25" t="s">
        <v>28</v>
      </c>
      <c r="E10" s="26">
        <v>0</v>
      </c>
      <c r="F10" s="27">
        <v>5181.97</v>
      </c>
      <c r="G10" s="28">
        <f>ROUND(E10*F10*0.5,2)</f>
        <v>0</v>
      </c>
      <c r="H10" s="69"/>
      <c r="I10" s="54"/>
      <c r="J10" s="54"/>
      <c r="K10" s="54"/>
    </row>
    <row r="11" spans="1:13" s="32" customFormat="1" ht="30" hidden="1" customHeight="1">
      <c r="A11" s="23"/>
      <c r="B11" s="29" t="s">
        <v>55</v>
      </c>
      <c r="C11" s="29" t="s">
        <v>29</v>
      </c>
      <c r="D11" s="30"/>
      <c r="E11" s="31">
        <v>1.26</v>
      </c>
      <c r="F11" s="28"/>
      <c r="G11" s="28"/>
      <c r="H11" s="69"/>
      <c r="I11" s="54"/>
      <c r="J11" s="54"/>
      <c r="K11" s="54"/>
    </row>
    <row r="12" spans="1:13" s="32" customFormat="1" ht="30" hidden="1" customHeight="1">
      <c r="A12" s="23"/>
      <c r="B12" s="29" t="s">
        <v>14</v>
      </c>
      <c r="C12" s="29" t="s">
        <v>30</v>
      </c>
      <c r="D12" s="30"/>
      <c r="E12" s="31">
        <v>1</v>
      </c>
      <c r="F12" s="28"/>
      <c r="G12" s="28"/>
      <c r="H12" s="69"/>
      <c r="I12" s="54"/>
      <c r="J12" s="54"/>
      <c r="K12" s="54"/>
    </row>
    <row r="13" spans="1:13" s="32" customFormat="1" ht="30" hidden="1" customHeight="1">
      <c r="A13" s="23"/>
      <c r="B13" s="29" t="s">
        <v>16</v>
      </c>
      <c r="C13" s="29" t="s">
        <v>56</v>
      </c>
      <c r="D13" s="30"/>
      <c r="E13" s="31">
        <v>1.01</v>
      </c>
      <c r="F13" s="28"/>
      <c r="G13" s="28"/>
      <c r="H13" s="69"/>
      <c r="I13" s="54"/>
      <c r="J13" s="54"/>
      <c r="K13" s="54"/>
    </row>
    <row r="14" spans="1:13" s="32" customFormat="1" ht="30" hidden="1" customHeight="1">
      <c r="A14" s="23"/>
      <c r="B14" s="29" t="s">
        <v>15</v>
      </c>
      <c r="C14" s="29" t="s">
        <v>31</v>
      </c>
      <c r="D14" s="30"/>
      <c r="E14" s="31">
        <v>1</v>
      </c>
      <c r="F14" s="28"/>
      <c r="G14" s="28"/>
      <c r="H14" s="69"/>
      <c r="I14" s="54"/>
      <c r="J14" s="54"/>
      <c r="K14" s="54"/>
    </row>
    <row r="15" spans="1:13" s="32" customFormat="1" ht="31.5" hidden="1" customHeight="1">
      <c r="A15" s="33"/>
      <c r="B15" s="29" t="s">
        <v>38</v>
      </c>
      <c r="C15" s="31"/>
      <c r="D15" s="31"/>
      <c r="E15" s="31"/>
      <c r="F15" s="28"/>
      <c r="G15" s="28">
        <f>ROUND(G10*E11*E12*E13*E14,2)</f>
        <v>0</v>
      </c>
      <c r="H15" s="69"/>
      <c r="I15" s="54"/>
      <c r="J15" s="54"/>
      <c r="K15" s="54"/>
    </row>
    <row r="16" spans="1:13" s="22" customFormat="1" ht="31.5" hidden="1" customHeight="1">
      <c r="A16" s="17"/>
      <c r="B16" s="18" t="s">
        <v>38</v>
      </c>
      <c r="C16" s="31"/>
      <c r="D16" s="31"/>
      <c r="E16" s="31"/>
      <c r="F16" s="28"/>
      <c r="G16" s="34">
        <f>G15</f>
        <v>0</v>
      </c>
      <c r="H16" s="69"/>
      <c r="I16" s="54"/>
      <c r="J16" s="54"/>
      <c r="K16" s="54"/>
    </row>
    <row r="17" spans="1:11" s="22" customFormat="1" ht="13.5" customHeight="1">
      <c r="A17" s="35"/>
      <c r="B17" s="36"/>
      <c r="C17" s="35"/>
      <c r="D17" s="35"/>
      <c r="E17" s="35"/>
      <c r="F17" s="35"/>
      <c r="G17" s="35"/>
      <c r="H17" s="69"/>
      <c r="I17" s="54"/>
      <c r="J17" s="54"/>
      <c r="K17" s="54"/>
    </row>
    <row r="18" spans="1:11" s="22" customFormat="1" ht="30" customHeight="1">
      <c r="A18" s="17">
        <v>1</v>
      </c>
      <c r="B18" s="18" t="s">
        <v>90</v>
      </c>
      <c r="C18" s="19"/>
      <c r="D18" s="20"/>
      <c r="E18" s="19"/>
      <c r="F18" s="21"/>
      <c r="G18" s="21"/>
      <c r="H18" s="69"/>
      <c r="I18" s="54"/>
      <c r="J18" s="54"/>
      <c r="K18" s="54"/>
    </row>
    <row r="19" spans="1:11" s="22" customFormat="1" ht="113.25" customHeight="1">
      <c r="A19" s="23" t="s">
        <v>12</v>
      </c>
      <c r="B19" s="24" t="s">
        <v>93</v>
      </c>
      <c r="C19" s="24" t="s">
        <v>91</v>
      </c>
      <c r="D19" s="25" t="s">
        <v>28</v>
      </c>
      <c r="E19" s="53">
        <v>3</v>
      </c>
      <c r="F19" s="27">
        <v>1885.53</v>
      </c>
      <c r="G19" s="28">
        <f>ROUND(E19*F19*0.5,2)</f>
        <v>2828.3</v>
      </c>
      <c r="H19" s="69"/>
      <c r="I19" s="54"/>
      <c r="J19" s="54"/>
      <c r="K19" s="54"/>
    </row>
    <row r="20" spans="1:11" s="32" customFormat="1" ht="30">
      <c r="A20" s="23"/>
      <c r="B20" s="29" t="s">
        <v>92</v>
      </c>
      <c r="C20" s="29" t="s">
        <v>29</v>
      </c>
      <c r="D20" s="30"/>
      <c r="E20" s="31">
        <v>0.91</v>
      </c>
      <c r="F20" s="28"/>
      <c r="G20" s="28"/>
      <c r="H20" s="69"/>
      <c r="I20" s="54"/>
      <c r="J20" s="54"/>
      <c r="K20" s="54"/>
    </row>
    <row r="21" spans="1:11" s="32" customFormat="1" ht="30" customHeight="1">
      <c r="A21" s="23"/>
      <c r="B21" s="29" t="s">
        <v>14</v>
      </c>
      <c r="C21" s="29" t="s">
        <v>30</v>
      </c>
      <c r="D21" s="30"/>
      <c r="E21" s="31">
        <v>1</v>
      </c>
      <c r="F21" s="28"/>
      <c r="G21" s="28"/>
      <c r="H21" s="69"/>
      <c r="I21" s="54"/>
      <c r="J21" s="54"/>
      <c r="K21" s="54"/>
    </row>
    <row r="22" spans="1:11" s="32" customFormat="1" ht="30">
      <c r="A22" s="23"/>
      <c r="B22" s="29" t="s">
        <v>16</v>
      </c>
      <c r="C22" s="29" t="s">
        <v>97</v>
      </c>
      <c r="D22" s="30"/>
      <c r="E22" s="31">
        <v>1</v>
      </c>
      <c r="F22" s="28"/>
      <c r="G22" s="28"/>
      <c r="H22" s="69"/>
    </row>
    <row r="23" spans="1:11" s="32" customFormat="1" ht="30">
      <c r="A23" s="23"/>
      <c r="B23" s="29" t="s">
        <v>15</v>
      </c>
      <c r="C23" s="29" t="s">
        <v>31</v>
      </c>
      <c r="D23" s="30"/>
      <c r="E23" s="31">
        <v>1</v>
      </c>
      <c r="F23" s="28"/>
      <c r="G23" s="28"/>
      <c r="H23" s="69"/>
    </row>
    <row r="24" spans="1:11" s="32" customFormat="1" ht="31.5" customHeight="1">
      <c r="A24" s="33"/>
      <c r="B24" s="29" t="s">
        <v>36</v>
      </c>
      <c r="C24" s="31"/>
      <c r="D24" s="31"/>
      <c r="E24" s="31"/>
      <c r="F24" s="28"/>
      <c r="G24" s="28">
        <f>ROUND(G19*E20*E21*E22*E23,2)</f>
        <v>2573.75</v>
      </c>
      <c r="H24" s="69"/>
    </row>
    <row r="25" spans="1:11" s="22" customFormat="1" ht="31.5" customHeight="1">
      <c r="A25" s="17"/>
      <c r="B25" s="18" t="s">
        <v>98</v>
      </c>
      <c r="C25" s="31"/>
      <c r="D25" s="31"/>
      <c r="E25" s="31"/>
      <c r="F25" s="28"/>
      <c r="G25" s="34">
        <f>G24</f>
        <v>2573.75</v>
      </c>
      <c r="H25" s="69"/>
    </row>
    <row r="26" spans="1:11" s="22" customFormat="1" ht="16.5" customHeight="1">
      <c r="A26" s="17"/>
      <c r="B26" s="18"/>
      <c r="C26" s="31"/>
      <c r="D26" s="31"/>
      <c r="E26" s="31"/>
      <c r="F26" s="28"/>
      <c r="G26" s="34"/>
      <c r="H26" s="69"/>
    </row>
    <row r="27" spans="1:11" s="22" customFormat="1" ht="30" customHeight="1">
      <c r="A27" s="17">
        <v>2</v>
      </c>
      <c r="B27" s="18" t="s">
        <v>94</v>
      </c>
      <c r="C27" s="19"/>
      <c r="D27" s="20"/>
      <c r="E27" s="19"/>
      <c r="F27" s="21"/>
      <c r="G27" s="21"/>
      <c r="H27" s="69"/>
    </row>
    <row r="28" spans="1:11" s="22" customFormat="1" ht="126" customHeight="1">
      <c r="A28" s="23" t="s">
        <v>5</v>
      </c>
      <c r="B28" s="24" t="s">
        <v>96</v>
      </c>
      <c r="C28" s="24" t="s">
        <v>95</v>
      </c>
      <c r="D28" s="25" t="s">
        <v>28</v>
      </c>
      <c r="E28" s="26">
        <f>E19</f>
        <v>3</v>
      </c>
      <c r="F28" s="27">
        <v>1598.41</v>
      </c>
      <c r="G28" s="28">
        <f>ROUND(E28*F28,2)</f>
        <v>4795.2299999999996</v>
      </c>
      <c r="H28" s="69"/>
    </row>
    <row r="29" spans="1:11" s="32" customFormat="1" ht="30" hidden="1">
      <c r="A29" s="23"/>
      <c r="B29" s="29" t="s">
        <v>60</v>
      </c>
      <c r="C29" s="29" t="s">
        <v>59</v>
      </c>
      <c r="D29" s="30"/>
      <c r="E29" s="31">
        <v>1</v>
      </c>
      <c r="F29" s="28"/>
      <c r="G29" s="28"/>
    </row>
    <row r="30" spans="1:11" s="32" customFormat="1" ht="30">
      <c r="A30" s="23"/>
      <c r="B30" s="29" t="s">
        <v>92</v>
      </c>
      <c r="C30" s="29" t="s">
        <v>29</v>
      </c>
      <c r="D30" s="30"/>
      <c r="E30" s="31">
        <v>0.91</v>
      </c>
      <c r="F30" s="28"/>
      <c r="G30" s="28"/>
    </row>
    <row r="31" spans="1:11" s="32" customFormat="1" ht="30" customHeight="1">
      <c r="A31" s="23"/>
      <c r="B31" s="29" t="s">
        <v>14</v>
      </c>
      <c r="C31" s="29" t="s">
        <v>30</v>
      </c>
      <c r="D31" s="30"/>
      <c r="E31" s="31">
        <v>1</v>
      </c>
      <c r="F31" s="28"/>
      <c r="G31" s="28"/>
    </row>
    <row r="32" spans="1:11" s="32" customFormat="1" ht="30">
      <c r="A32" s="23"/>
      <c r="B32" s="29" t="s">
        <v>16</v>
      </c>
      <c r="C32" s="29" t="s">
        <v>97</v>
      </c>
      <c r="D32" s="30"/>
      <c r="E32" s="31">
        <v>1</v>
      </c>
      <c r="F32" s="28"/>
      <c r="G32" s="28"/>
    </row>
    <row r="33" spans="1:11" s="32" customFormat="1" ht="30">
      <c r="A33" s="23"/>
      <c r="B33" s="29" t="s">
        <v>15</v>
      </c>
      <c r="C33" s="29" t="s">
        <v>31</v>
      </c>
      <c r="D33" s="30"/>
      <c r="E33" s="31">
        <v>1</v>
      </c>
      <c r="F33" s="28"/>
      <c r="G33" s="28"/>
    </row>
    <row r="34" spans="1:11" s="32" customFormat="1" ht="31.5" customHeight="1">
      <c r="A34" s="33"/>
      <c r="B34" s="29" t="s">
        <v>36</v>
      </c>
      <c r="C34" s="31"/>
      <c r="D34" s="31"/>
      <c r="E34" s="31"/>
      <c r="F34" s="28"/>
      <c r="G34" s="28">
        <f>ROUND(G28*E30*E31*E32*E33*E29,2)</f>
        <v>4363.66</v>
      </c>
    </row>
    <row r="35" spans="1:11" s="22" customFormat="1" ht="31.5" customHeight="1">
      <c r="A35" s="17"/>
      <c r="B35" s="18" t="s">
        <v>99</v>
      </c>
      <c r="C35" s="31"/>
      <c r="D35" s="31"/>
      <c r="E35" s="31"/>
      <c r="F35" s="28"/>
      <c r="G35" s="34">
        <f>G34</f>
        <v>4363.66</v>
      </c>
    </row>
    <row r="36" spans="1:11" s="22" customFormat="1" ht="18.75" customHeight="1">
      <c r="A36" s="17"/>
      <c r="B36" s="18"/>
      <c r="C36" s="31"/>
      <c r="D36" s="31"/>
      <c r="E36" s="31"/>
      <c r="F36" s="28"/>
      <c r="G36" s="34"/>
    </row>
    <row r="37" spans="1:11" s="22" customFormat="1" ht="30" customHeight="1">
      <c r="A37" s="17">
        <v>3</v>
      </c>
      <c r="B37" s="18" t="s">
        <v>102</v>
      </c>
      <c r="C37" s="19"/>
      <c r="D37" s="20"/>
      <c r="E37" s="19"/>
      <c r="F37" s="21"/>
      <c r="G37" s="21"/>
      <c r="I37" s="54"/>
      <c r="J37" s="54"/>
      <c r="K37" s="54"/>
    </row>
    <row r="38" spans="1:11" s="22" customFormat="1" ht="45">
      <c r="A38" s="23" t="s">
        <v>6</v>
      </c>
      <c r="B38" s="24" t="s">
        <v>101</v>
      </c>
      <c r="C38" s="24" t="s">
        <v>100</v>
      </c>
      <c r="D38" s="25" t="s">
        <v>76</v>
      </c>
      <c r="E38" s="53">
        <v>1</v>
      </c>
      <c r="F38" s="27">
        <v>860.95</v>
      </c>
      <c r="G38" s="28">
        <f>ROUND(E38*F38*0.5,2)</f>
        <v>430.48</v>
      </c>
      <c r="H38" s="68"/>
      <c r="I38" s="54"/>
      <c r="J38" s="54"/>
      <c r="K38" s="54"/>
    </row>
    <row r="39" spans="1:11" s="32" customFormat="1" ht="30">
      <c r="A39" s="23"/>
      <c r="B39" s="29" t="s">
        <v>92</v>
      </c>
      <c r="C39" s="29" t="s">
        <v>77</v>
      </c>
      <c r="D39" s="30"/>
      <c r="E39" s="31">
        <v>0.93</v>
      </c>
      <c r="F39" s="28"/>
      <c r="G39" s="28"/>
      <c r="H39" s="68"/>
      <c r="I39" s="54"/>
      <c r="J39" s="54"/>
      <c r="K39" s="54"/>
    </row>
    <row r="40" spans="1:11" s="32" customFormat="1" ht="30" customHeight="1">
      <c r="A40" s="23"/>
      <c r="B40" s="29" t="s">
        <v>14</v>
      </c>
      <c r="C40" s="29" t="s">
        <v>78</v>
      </c>
      <c r="D40" s="30"/>
      <c r="E40" s="31">
        <v>1</v>
      </c>
      <c r="F40" s="28"/>
      <c r="G40" s="28"/>
      <c r="H40" s="68"/>
      <c r="I40" s="54"/>
      <c r="J40" s="54"/>
      <c r="K40" s="54"/>
    </row>
    <row r="41" spans="1:11" s="32" customFormat="1" ht="30">
      <c r="A41" s="23"/>
      <c r="B41" s="29" t="s">
        <v>16</v>
      </c>
      <c r="C41" s="29" t="s">
        <v>103</v>
      </c>
      <c r="D41" s="30"/>
      <c r="E41" s="31">
        <v>1</v>
      </c>
      <c r="F41" s="28"/>
      <c r="G41" s="28"/>
      <c r="H41" s="68"/>
    </row>
    <row r="42" spans="1:11" s="32" customFormat="1" ht="30">
      <c r="A42" s="23"/>
      <c r="B42" s="29" t="s">
        <v>15</v>
      </c>
      <c r="C42" s="29" t="s">
        <v>79</v>
      </c>
      <c r="D42" s="30"/>
      <c r="E42" s="31">
        <v>1</v>
      </c>
      <c r="F42" s="28"/>
      <c r="G42" s="28"/>
      <c r="H42" s="68"/>
    </row>
    <row r="43" spans="1:11" s="22" customFormat="1" ht="31.5" customHeight="1">
      <c r="A43" s="17"/>
      <c r="B43" s="18" t="s">
        <v>80</v>
      </c>
      <c r="C43" s="31"/>
      <c r="D43" s="31"/>
      <c r="E43" s="31"/>
      <c r="F43" s="28"/>
      <c r="G43" s="28">
        <f>ROUND(G38*E39*E40*E41*E42*E38,2)</f>
        <v>400.35</v>
      </c>
      <c r="H43" s="68"/>
    </row>
    <row r="44" spans="1:11" s="22" customFormat="1">
      <c r="A44" s="23"/>
      <c r="B44" s="29"/>
      <c r="C44" s="29"/>
      <c r="D44" s="30"/>
      <c r="E44" s="31"/>
      <c r="F44" s="28"/>
      <c r="G44" s="28"/>
      <c r="H44" s="68"/>
    </row>
    <row r="45" spans="1:11" s="22" customFormat="1" ht="30" hidden="1" customHeight="1">
      <c r="A45" s="17">
        <v>2</v>
      </c>
      <c r="B45" s="18" t="s">
        <v>63</v>
      </c>
      <c r="C45" s="19"/>
      <c r="D45" s="20"/>
      <c r="E45" s="19"/>
      <c r="F45" s="21"/>
      <c r="G45" s="21"/>
      <c r="H45" s="68"/>
    </row>
    <row r="46" spans="1:11" s="22" customFormat="1" ht="75" hidden="1">
      <c r="A46" s="23" t="s">
        <v>5</v>
      </c>
      <c r="B46" s="24" t="s">
        <v>64</v>
      </c>
      <c r="C46" s="24" t="s">
        <v>58</v>
      </c>
      <c r="D46" s="25" t="s">
        <v>28</v>
      </c>
      <c r="E46" s="26">
        <v>0</v>
      </c>
      <c r="F46" s="27">
        <v>5181.97</v>
      </c>
      <c r="G46" s="28">
        <f>ROUND(E46*F46,2)</f>
        <v>0</v>
      </c>
      <c r="H46" s="68"/>
    </row>
    <row r="47" spans="1:11" s="32" customFormat="1" ht="30" hidden="1">
      <c r="A47" s="23"/>
      <c r="B47" s="29" t="s">
        <v>60</v>
      </c>
      <c r="C47" s="29" t="s">
        <v>59</v>
      </c>
      <c r="D47" s="30"/>
      <c r="E47" s="31">
        <v>1</v>
      </c>
      <c r="F47" s="28"/>
      <c r="G47" s="28"/>
      <c r="H47" s="68"/>
    </row>
    <row r="48" spans="1:11" s="32" customFormat="1" ht="30" hidden="1">
      <c r="A48" s="23"/>
      <c r="B48" s="29" t="s">
        <v>55</v>
      </c>
      <c r="C48" s="29" t="s">
        <v>29</v>
      </c>
      <c r="D48" s="30"/>
      <c r="E48" s="31">
        <v>1.26</v>
      </c>
      <c r="F48" s="28"/>
      <c r="G48" s="28"/>
      <c r="H48" s="68"/>
    </row>
    <row r="49" spans="1:8" s="32" customFormat="1" ht="30" hidden="1" customHeight="1">
      <c r="A49" s="23"/>
      <c r="B49" s="29" t="s">
        <v>14</v>
      </c>
      <c r="C49" s="29" t="s">
        <v>30</v>
      </c>
      <c r="D49" s="30"/>
      <c r="E49" s="31">
        <v>1</v>
      </c>
      <c r="F49" s="28"/>
      <c r="G49" s="28"/>
      <c r="H49" s="68"/>
    </row>
    <row r="50" spans="1:8" s="32" customFormat="1" ht="30" hidden="1">
      <c r="A50" s="23"/>
      <c r="B50" s="29" t="s">
        <v>16</v>
      </c>
      <c r="C50" s="29" t="s">
        <v>56</v>
      </c>
      <c r="D50" s="30"/>
      <c r="E50" s="31">
        <v>1.01</v>
      </c>
      <c r="F50" s="28"/>
      <c r="G50" s="28"/>
      <c r="H50" s="68"/>
    </row>
    <row r="51" spans="1:8" s="32" customFormat="1" ht="30" hidden="1">
      <c r="A51" s="23"/>
      <c r="B51" s="29" t="s">
        <v>15</v>
      </c>
      <c r="C51" s="29" t="s">
        <v>31</v>
      </c>
      <c r="D51" s="30"/>
      <c r="E51" s="31">
        <v>1</v>
      </c>
      <c r="F51" s="28"/>
      <c r="G51" s="28"/>
      <c r="H51" s="68"/>
    </row>
    <row r="52" spans="1:8" s="32" customFormat="1" ht="31.5" hidden="1" customHeight="1">
      <c r="A52" s="33"/>
      <c r="B52" s="29" t="s">
        <v>36</v>
      </c>
      <c r="C52" s="31"/>
      <c r="D52" s="31"/>
      <c r="E52" s="31"/>
      <c r="F52" s="28"/>
      <c r="G52" s="28">
        <f>ROUND(G46*E48*E49*E50*E51*E47,2)</f>
        <v>0</v>
      </c>
    </row>
    <row r="53" spans="1:8" s="22" customFormat="1" ht="31.5" hidden="1" customHeight="1">
      <c r="A53" s="17"/>
      <c r="B53" s="18" t="s">
        <v>62</v>
      </c>
      <c r="C53" s="31"/>
      <c r="D53" s="31"/>
      <c r="E53" s="31"/>
      <c r="F53" s="28"/>
      <c r="G53" s="34">
        <f>G52</f>
        <v>0</v>
      </c>
    </row>
    <row r="54" spans="1:8" s="22" customFormat="1" ht="30" hidden="1" customHeight="1">
      <c r="A54" s="17">
        <v>3</v>
      </c>
      <c r="B54" s="18" t="s">
        <v>53</v>
      </c>
      <c r="C54" s="19"/>
      <c r="D54" s="20"/>
      <c r="E54" s="19"/>
      <c r="F54" s="21"/>
      <c r="G54" s="21"/>
    </row>
    <row r="55" spans="1:8" s="22" customFormat="1" ht="120" hidden="1">
      <c r="A55" s="23" t="s">
        <v>6</v>
      </c>
      <c r="B55" s="24" t="s">
        <v>66</v>
      </c>
      <c r="C55" s="24" t="s">
        <v>65</v>
      </c>
      <c r="D55" s="25" t="s">
        <v>54</v>
      </c>
      <c r="E55" s="26">
        <v>0</v>
      </c>
      <c r="F55" s="27">
        <v>1740.18</v>
      </c>
      <c r="G55" s="28">
        <f>ROUND(E55*F55,2)</f>
        <v>0</v>
      </c>
    </row>
    <row r="56" spans="1:8" s="32" customFormat="1" ht="30" hidden="1">
      <c r="A56" s="23"/>
      <c r="B56" s="29" t="s">
        <v>55</v>
      </c>
      <c r="C56" s="29" t="s">
        <v>29</v>
      </c>
      <c r="D56" s="30"/>
      <c r="E56" s="31">
        <v>1.26</v>
      </c>
      <c r="F56" s="28"/>
      <c r="G56" s="28"/>
    </row>
    <row r="57" spans="1:8" s="32" customFormat="1" ht="30" hidden="1" customHeight="1">
      <c r="A57" s="23"/>
      <c r="B57" s="29" t="s">
        <v>14</v>
      </c>
      <c r="C57" s="29" t="s">
        <v>30</v>
      </c>
      <c r="D57" s="30"/>
      <c r="E57" s="31">
        <v>1</v>
      </c>
      <c r="F57" s="28"/>
      <c r="G57" s="28"/>
    </row>
    <row r="58" spans="1:8" s="32" customFormat="1" ht="30" hidden="1">
      <c r="A58" s="23"/>
      <c r="B58" s="29" t="s">
        <v>16</v>
      </c>
      <c r="C58" s="29" t="s">
        <v>56</v>
      </c>
      <c r="D58" s="30"/>
      <c r="E58" s="31">
        <v>1.01</v>
      </c>
      <c r="F58" s="28"/>
      <c r="G58" s="28"/>
    </row>
    <row r="59" spans="1:8" s="32" customFormat="1" ht="30" hidden="1">
      <c r="A59" s="23"/>
      <c r="B59" s="29" t="s">
        <v>15</v>
      </c>
      <c r="C59" s="29" t="s">
        <v>31</v>
      </c>
      <c r="D59" s="30"/>
      <c r="E59" s="31">
        <v>1</v>
      </c>
      <c r="F59" s="28"/>
      <c r="G59" s="28"/>
    </row>
    <row r="60" spans="1:8" s="32" customFormat="1" ht="31.5" hidden="1" customHeight="1">
      <c r="A60" s="33"/>
      <c r="B60" s="29" t="s">
        <v>36</v>
      </c>
      <c r="C60" s="31"/>
      <c r="D60" s="31"/>
      <c r="E60" s="31"/>
      <c r="F60" s="28"/>
      <c r="G60" s="28">
        <f>ROUND(G55*E56*E57*E58*E59,2)</f>
        <v>0</v>
      </c>
    </row>
    <row r="61" spans="1:8" s="22" customFormat="1" ht="31.5" hidden="1" customHeight="1">
      <c r="A61" s="17"/>
      <c r="B61" s="18" t="s">
        <v>36</v>
      </c>
      <c r="C61" s="31"/>
      <c r="D61" s="31"/>
      <c r="E61" s="31"/>
      <c r="F61" s="28"/>
      <c r="G61" s="34">
        <f>G60</f>
        <v>0</v>
      </c>
    </row>
    <row r="62" spans="1:8" s="22" customFormat="1" ht="31.5" hidden="1" customHeight="1">
      <c r="A62" s="17"/>
      <c r="B62" s="18"/>
      <c r="C62" s="31"/>
      <c r="D62" s="31"/>
      <c r="E62" s="31"/>
      <c r="F62" s="28"/>
      <c r="G62" s="34"/>
    </row>
    <row r="63" spans="1:8" s="22" customFormat="1" ht="30" hidden="1" customHeight="1">
      <c r="A63" s="17">
        <v>4</v>
      </c>
      <c r="B63" s="18" t="s">
        <v>61</v>
      </c>
      <c r="C63" s="19"/>
      <c r="D63" s="20"/>
      <c r="E63" s="19"/>
      <c r="F63" s="21"/>
      <c r="G63" s="21"/>
    </row>
    <row r="64" spans="1:8" s="22" customFormat="1" ht="75" hidden="1">
      <c r="A64" s="23" t="s">
        <v>13</v>
      </c>
      <c r="B64" s="24" t="s">
        <v>34</v>
      </c>
      <c r="C64" s="24" t="s">
        <v>67</v>
      </c>
      <c r="D64" s="25" t="s">
        <v>28</v>
      </c>
      <c r="E64" s="26">
        <v>0</v>
      </c>
      <c r="F64" s="27">
        <v>2661.7</v>
      </c>
      <c r="G64" s="28">
        <f>ROUND(E64*F64,2)</f>
        <v>0</v>
      </c>
    </row>
    <row r="65" spans="1:7" s="32" customFormat="1" ht="30" hidden="1">
      <c r="A65" s="23"/>
      <c r="B65" s="29" t="s">
        <v>42</v>
      </c>
      <c r="C65" s="29" t="s">
        <v>29</v>
      </c>
      <c r="D65" s="30"/>
      <c r="E65" s="31">
        <v>0.94</v>
      </c>
      <c r="F65" s="28"/>
      <c r="G65" s="28"/>
    </row>
    <row r="66" spans="1:7" s="32" customFormat="1" ht="30" hidden="1" customHeight="1">
      <c r="A66" s="23"/>
      <c r="B66" s="29" t="s">
        <v>14</v>
      </c>
      <c r="C66" s="29" t="s">
        <v>30</v>
      </c>
      <c r="D66" s="30"/>
      <c r="E66" s="31">
        <v>1</v>
      </c>
      <c r="F66" s="28"/>
      <c r="G66" s="28"/>
    </row>
    <row r="67" spans="1:7" s="32" customFormat="1" ht="30" hidden="1">
      <c r="A67" s="23"/>
      <c r="B67" s="29" t="s">
        <v>16</v>
      </c>
      <c r="C67" s="29" t="s">
        <v>35</v>
      </c>
      <c r="D67" s="30"/>
      <c r="E67" s="31">
        <v>1.01</v>
      </c>
      <c r="F67" s="28"/>
      <c r="G67" s="28"/>
    </row>
    <row r="68" spans="1:7" s="32" customFormat="1" ht="30" hidden="1">
      <c r="A68" s="23"/>
      <c r="B68" s="29" t="s">
        <v>15</v>
      </c>
      <c r="C68" s="29" t="s">
        <v>31</v>
      </c>
      <c r="D68" s="30"/>
      <c r="E68" s="31">
        <v>1</v>
      </c>
      <c r="F68" s="28"/>
      <c r="G68" s="28"/>
    </row>
    <row r="69" spans="1:7" s="32" customFormat="1" ht="31.5" hidden="1" customHeight="1">
      <c r="A69" s="33"/>
      <c r="B69" s="29" t="s">
        <v>36</v>
      </c>
      <c r="C69" s="31"/>
      <c r="D69" s="31"/>
      <c r="E69" s="31"/>
      <c r="F69" s="28"/>
      <c r="G69" s="28">
        <f>ROUND(G64*E65*E66*E67*E68,2)</f>
        <v>0</v>
      </c>
    </row>
    <row r="70" spans="1:7" s="22" customFormat="1" ht="31.5" hidden="1" customHeight="1">
      <c r="A70" s="17"/>
      <c r="B70" s="18" t="s">
        <v>36</v>
      </c>
      <c r="C70" s="31"/>
      <c r="D70" s="31"/>
      <c r="E70" s="31"/>
      <c r="F70" s="28"/>
      <c r="G70" s="34">
        <f>G69</f>
        <v>0</v>
      </c>
    </row>
    <row r="71" spans="1:7" s="22" customFormat="1" ht="31.5" hidden="1" customHeight="1">
      <c r="A71" s="17"/>
      <c r="B71" s="18"/>
      <c r="C71" s="31"/>
      <c r="D71" s="31"/>
      <c r="E71" s="31"/>
      <c r="F71" s="28"/>
      <c r="G71" s="34"/>
    </row>
    <row r="72" spans="1:7" s="22" customFormat="1" ht="30" hidden="1" customHeight="1">
      <c r="A72" s="17">
        <v>4</v>
      </c>
      <c r="B72" s="18" t="s">
        <v>39</v>
      </c>
      <c r="C72" s="19"/>
      <c r="D72" s="20"/>
      <c r="E72" s="19"/>
      <c r="F72" s="21"/>
      <c r="G72" s="21"/>
    </row>
    <row r="73" spans="1:7" s="22" customFormat="1" ht="45" hidden="1">
      <c r="A73" s="23" t="s">
        <v>13</v>
      </c>
      <c r="B73" s="24" t="s">
        <v>41</v>
      </c>
      <c r="C73" s="24" t="s">
        <v>40</v>
      </c>
      <c r="D73" s="25" t="s">
        <v>7</v>
      </c>
      <c r="E73" s="26">
        <v>0</v>
      </c>
      <c r="F73" s="27">
        <v>139.74</v>
      </c>
      <c r="G73" s="27">
        <f>ROUND(E73*F73,2)</f>
        <v>0</v>
      </c>
    </row>
    <row r="74" spans="1:7" s="22" customFormat="1" ht="15" hidden="1" customHeight="1">
      <c r="A74" s="37"/>
      <c r="B74" s="29" t="s">
        <v>17</v>
      </c>
      <c r="C74" s="31"/>
      <c r="D74" s="31"/>
      <c r="E74" s="31"/>
      <c r="F74" s="28"/>
      <c r="G74" s="28">
        <f>SUM(G73:G73)</f>
        <v>0</v>
      </c>
    </row>
    <row r="75" spans="1:7" s="32" customFormat="1" ht="30" hidden="1">
      <c r="A75" s="23"/>
      <c r="B75" s="29" t="s">
        <v>55</v>
      </c>
      <c r="C75" s="29" t="s">
        <v>23</v>
      </c>
      <c r="D75" s="30"/>
      <c r="E75" s="31">
        <v>1.32</v>
      </c>
      <c r="F75" s="28"/>
      <c r="G75" s="28"/>
    </row>
    <row r="76" spans="1:7" s="32" customFormat="1" ht="30" hidden="1" customHeight="1">
      <c r="A76" s="23"/>
      <c r="B76" s="29" t="s">
        <v>14</v>
      </c>
      <c r="C76" s="29" t="s">
        <v>43</v>
      </c>
      <c r="D76" s="30"/>
      <c r="E76" s="31">
        <v>1</v>
      </c>
      <c r="F76" s="28"/>
      <c r="G76" s="28"/>
    </row>
    <row r="77" spans="1:7" s="32" customFormat="1" ht="32.25" hidden="1" customHeight="1">
      <c r="A77" s="33"/>
      <c r="B77" s="29" t="s">
        <v>44</v>
      </c>
      <c r="C77" s="31"/>
      <c r="D77" s="31"/>
      <c r="E77" s="31"/>
      <c r="F77" s="28"/>
      <c r="G77" s="28">
        <f>ROUND(G74*E75*E76,2)</f>
        <v>0</v>
      </c>
    </row>
    <row r="78" spans="1:7" s="22" customFormat="1" ht="31.5" hidden="1" customHeight="1">
      <c r="A78" s="17"/>
      <c r="B78" s="18" t="s">
        <v>44</v>
      </c>
      <c r="C78" s="31"/>
      <c r="D78" s="31"/>
      <c r="E78" s="31"/>
      <c r="F78" s="28"/>
      <c r="G78" s="34">
        <f>G77</f>
        <v>0</v>
      </c>
    </row>
    <row r="79" spans="1:7" s="32" customFormat="1" ht="18.75" hidden="1" customHeight="1">
      <c r="A79" s="33"/>
      <c r="B79" s="29"/>
      <c r="C79" s="31"/>
      <c r="D79" s="31"/>
      <c r="E79" s="31"/>
      <c r="F79" s="38"/>
      <c r="G79" s="28"/>
    </row>
    <row r="80" spans="1:7" s="22" customFormat="1" ht="30" hidden="1" customHeight="1">
      <c r="A80" s="17">
        <v>5</v>
      </c>
      <c r="B80" s="18" t="s">
        <v>45</v>
      </c>
      <c r="C80" s="19"/>
      <c r="D80" s="20"/>
      <c r="E80" s="19"/>
      <c r="F80" s="21"/>
      <c r="G80" s="21"/>
    </row>
    <row r="81" spans="1:11" s="22" customFormat="1" ht="45" hidden="1">
      <c r="A81" s="39" t="s">
        <v>19</v>
      </c>
      <c r="B81" s="24" t="s">
        <v>47</v>
      </c>
      <c r="C81" s="24" t="s">
        <v>48</v>
      </c>
      <c r="D81" s="25" t="s">
        <v>46</v>
      </c>
      <c r="E81" s="26">
        <v>0</v>
      </c>
      <c r="F81" s="40">
        <v>275.02999999999997</v>
      </c>
      <c r="G81" s="28">
        <f>ROUND(E81*F81,2)</f>
        <v>0</v>
      </c>
    </row>
    <row r="82" spans="1:11" s="22" customFormat="1" ht="30" hidden="1">
      <c r="A82" s="23"/>
      <c r="B82" s="29" t="s">
        <v>55</v>
      </c>
      <c r="C82" s="29" t="s">
        <v>49</v>
      </c>
      <c r="D82" s="30"/>
      <c r="E82" s="31">
        <v>1.29</v>
      </c>
      <c r="F82" s="28"/>
      <c r="G82" s="28"/>
    </row>
    <row r="83" spans="1:11" s="22" customFormat="1" hidden="1">
      <c r="A83" s="23"/>
      <c r="B83" s="29" t="s">
        <v>14</v>
      </c>
      <c r="C83" s="29"/>
      <c r="D83" s="30"/>
      <c r="E83" s="31">
        <v>1</v>
      </c>
      <c r="F83" s="28"/>
      <c r="G83" s="28"/>
    </row>
    <row r="84" spans="1:11" s="32" customFormat="1" ht="30" hidden="1">
      <c r="A84" s="23"/>
      <c r="B84" s="29" t="s">
        <v>16</v>
      </c>
      <c r="C84" s="29" t="s">
        <v>57</v>
      </c>
      <c r="D84" s="30"/>
      <c r="E84" s="31">
        <v>1.01</v>
      </c>
      <c r="F84" s="28"/>
      <c r="G84" s="28"/>
    </row>
    <row r="85" spans="1:11" s="32" customFormat="1" ht="30" hidden="1">
      <c r="A85" s="23"/>
      <c r="B85" s="29" t="s">
        <v>15</v>
      </c>
      <c r="C85" s="29" t="s">
        <v>50</v>
      </c>
      <c r="D85" s="30"/>
      <c r="E85" s="31">
        <v>1</v>
      </c>
      <c r="F85" s="28"/>
      <c r="G85" s="28"/>
    </row>
    <row r="86" spans="1:11" s="22" customFormat="1" ht="30" hidden="1">
      <c r="A86" s="37"/>
      <c r="B86" s="29" t="s">
        <v>51</v>
      </c>
      <c r="C86" s="31"/>
      <c r="D86" s="31"/>
      <c r="E86" s="31"/>
      <c r="F86" s="28"/>
      <c r="G86" s="28">
        <f>ROUND(G81*E82*E83*E84*E85,2)</f>
        <v>0</v>
      </c>
    </row>
    <row r="87" spans="1:11" s="22" customFormat="1" ht="31.5" hidden="1" customHeight="1">
      <c r="A87" s="17"/>
      <c r="B87" s="18" t="s">
        <v>51</v>
      </c>
      <c r="C87" s="31"/>
      <c r="D87" s="31"/>
      <c r="E87" s="31"/>
      <c r="F87" s="28"/>
      <c r="G87" s="34">
        <f>G86</f>
        <v>0</v>
      </c>
    </row>
    <row r="88" spans="1:11" s="22" customFormat="1" ht="30" customHeight="1">
      <c r="A88" s="17">
        <v>4</v>
      </c>
      <c r="B88" s="18" t="s">
        <v>104</v>
      </c>
      <c r="C88" s="19"/>
      <c r="D88" s="20"/>
      <c r="E88" s="19"/>
      <c r="F88" s="21"/>
      <c r="G88" s="21"/>
      <c r="I88" s="54"/>
      <c r="J88" s="54"/>
      <c r="K88" s="54"/>
    </row>
    <row r="89" spans="1:11" s="22" customFormat="1" ht="45">
      <c r="A89" s="23" t="s">
        <v>13</v>
      </c>
      <c r="B89" s="24" t="s">
        <v>101</v>
      </c>
      <c r="C89" s="24" t="s">
        <v>100</v>
      </c>
      <c r="D89" s="25" t="s">
        <v>76</v>
      </c>
      <c r="E89" s="53">
        <v>1</v>
      </c>
      <c r="F89" s="27">
        <v>860.95</v>
      </c>
      <c r="G89" s="28">
        <f>ROUND(E89*F89,2)</f>
        <v>860.95</v>
      </c>
      <c r="I89" s="54"/>
      <c r="J89" s="54"/>
      <c r="K89" s="54"/>
    </row>
    <row r="90" spans="1:11" s="32" customFormat="1" ht="30">
      <c r="A90" s="23"/>
      <c r="B90" s="29" t="s">
        <v>92</v>
      </c>
      <c r="C90" s="29" t="s">
        <v>77</v>
      </c>
      <c r="D90" s="30"/>
      <c r="E90" s="31">
        <v>0.93</v>
      </c>
      <c r="F90" s="28"/>
      <c r="G90" s="28"/>
      <c r="H90" s="22"/>
      <c r="I90" s="54"/>
      <c r="J90" s="54"/>
      <c r="K90" s="54"/>
    </row>
    <row r="91" spans="1:11" s="32" customFormat="1" ht="30" customHeight="1">
      <c r="A91" s="23"/>
      <c r="B91" s="29" t="s">
        <v>14</v>
      </c>
      <c r="C91" s="29" t="s">
        <v>78</v>
      </c>
      <c r="D91" s="30"/>
      <c r="E91" s="31">
        <v>1</v>
      </c>
      <c r="F91" s="28"/>
      <c r="G91" s="28"/>
      <c r="H91" s="22"/>
      <c r="I91" s="54"/>
      <c r="J91" s="54"/>
      <c r="K91" s="54"/>
    </row>
    <row r="92" spans="1:11" s="32" customFormat="1" ht="30">
      <c r="A92" s="23"/>
      <c r="B92" s="29" t="s">
        <v>16</v>
      </c>
      <c r="C92" s="29" t="s">
        <v>103</v>
      </c>
      <c r="D92" s="30"/>
      <c r="E92" s="31">
        <v>1</v>
      </c>
      <c r="F92" s="28"/>
      <c r="G92" s="28"/>
      <c r="H92" s="22"/>
    </row>
    <row r="93" spans="1:11" s="32" customFormat="1" ht="30">
      <c r="A93" s="23"/>
      <c r="B93" s="29" t="s">
        <v>15</v>
      </c>
      <c r="C93" s="29" t="s">
        <v>79</v>
      </c>
      <c r="D93" s="30"/>
      <c r="E93" s="31">
        <v>1</v>
      </c>
      <c r="F93" s="28"/>
      <c r="G93" s="28"/>
      <c r="H93" s="22"/>
    </row>
    <row r="94" spans="1:11" s="22" customFormat="1" ht="31.5" customHeight="1">
      <c r="A94" s="17"/>
      <c r="B94" s="18" t="s">
        <v>81</v>
      </c>
      <c r="C94" s="31"/>
      <c r="D94" s="31"/>
      <c r="E94" s="31"/>
      <c r="F94" s="28"/>
      <c r="G94" s="28">
        <f>ROUND(G89*E90*E91*E92*E93*E89,2)</f>
        <v>800.68</v>
      </c>
    </row>
    <row r="95" spans="1:11" s="22" customFormat="1" ht="24" customHeight="1">
      <c r="A95" s="17"/>
      <c r="B95" s="18"/>
      <c r="C95" s="31"/>
      <c r="D95" s="31"/>
      <c r="E95" s="31"/>
      <c r="F95" s="28"/>
      <c r="G95" s="34"/>
    </row>
    <row r="96" spans="1:11" s="22" customFormat="1" ht="163.5" customHeight="1">
      <c r="A96" s="55" t="s">
        <v>74</v>
      </c>
      <c r="B96" s="24" t="s">
        <v>86</v>
      </c>
      <c r="C96" s="24" t="s">
        <v>84</v>
      </c>
      <c r="D96" s="25" t="s">
        <v>28</v>
      </c>
      <c r="E96" s="26">
        <v>0.26</v>
      </c>
      <c r="F96" s="27">
        <v>1708</v>
      </c>
      <c r="G96" s="28">
        <f>ROUND(E96*F96*0.5,2)</f>
        <v>222.04</v>
      </c>
    </row>
    <row r="97" spans="1:7" s="32" customFormat="1" ht="30">
      <c r="A97" s="23"/>
      <c r="B97" s="29" t="s">
        <v>92</v>
      </c>
      <c r="C97" s="29" t="s">
        <v>29</v>
      </c>
      <c r="D97" s="30"/>
      <c r="E97" s="31">
        <v>0.91</v>
      </c>
      <c r="F97" s="28"/>
      <c r="G97" s="28"/>
    </row>
    <row r="98" spans="1:7" s="32" customFormat="1" ht="30" customHeight="1">
      <c r="A98" s="23"/>
      <c r="B98" s="29" t="s">
        <v>14</v>
      </c>
      <c r="C98" s="29" t="s">
        <v>30</v>
      </c>
      <c r="D98" s="30"/>
      <c r="E98" s="31">
        <v>1</v>
      </c>
      <c r="F98" s="28"/>
      <c r="G98" s="28"/>
    </row>
    <row r="99" spans="1:7" s="32" customFormat="1" ht="30">
      <c r="A99" s="23"/>
      <c r="B99" s="29" t="s">
        <v>16</v>
      </c>
      <c r="C99" s="29" t="s">
        <v>97</v>
      </c>
      <c r="D99" s="30"/>
      <c r="E99" s="31">
        <v>1</v>
      </c>
      <c r="F99" s="28"/>
      <c r="G99" s="28"/>
    </row>
    <row r="100" spans="1:7" s="32" customFormat="1" ht="30">
      <c r="A100" s="23"/>
      <c r="B100" s="29" t="s">
        <v>15</v>
      </c>
      <c r="C100" s="29" t="s">
        <v>31</v>
      </c>
      <c r="D100" s="30"/>
      <c r="E100" s="31">
        <v>1</v>
      </c>
      <c r="F100" s="28"/>
      <c r="G100" s="28"/>
    </row>
    <row r="101" spans="1:7" s="32" customFormat="1" ht="31.5" customHeight="1">
      <c r="A101" s="33"/>
      <c r="B101" s="29" t="s">
        <v>38</v>
      </c>
      <c r="C101" s="31"/>
      <c r="D101" s="31"/>
      <c r="E101" s="31"/>
      <c r="F101" s="28"/>
      <c r="G101" s="28">
        <f>ROUND(G96*E97*E98*E99*E100,2)</f>
        <v>202.06</v>
      </c>
    </row>
    <row r="102" spans="1:7" s="22" customFormat="1" ht="31.5" customHeight="1">
      <c r="A102" s="17"/>
      <c r="B102" s="18" t="s">
        <v>85</v>
      </c>
      <c r="C102" s="31"/>
      <c r="D102" s="31"/>
      <c r="E102" s="31"/>
      <c r="F102" s="28"/>
      <c r="G102" s="34">
        <f>G101</f>
        <v>202.06</v>
      </c>
    </row>
    <row r="103" spans="1:7" s="22" customFormat="1" ht="34.5" customHeight="1">
      <c r="A103" s="17"/>
      <c r="B103" s="18"/>
      <c r="C103" s="31"/>
      <c r="D103" s="31"/>
      <c r="E103" s="31"/>
      <c r="F103" s="28"/>
      <c r="G103" s="34"/>
    </row>
    <row r="104" spans="1:7" s="22" customFormat="1" ht="163.5" customHeight="1">
      <c r="A104" s="55" t="s">
        <v>75</v>
      </c>
      <c r="B104" s="24" t="s">
        <v>87</v>
      </c>
      <c r="C104" s="24" t="s">
        <v>84</v>
      </c>
      <c r="D104" s="25" t="s">
        <v>28</v>
      </c>
      <c r="E104" s="26">
        <v>0.26</v>
      </c>
      <c r="F104" s="27">
        <v>1708</v>
      </c>
      <c r="G104" s="28">
        <f>ROUND(E104*F104,2)</f>
        <v>444.08</v>
      </c>
    </row>
    <row r="105" spans="1:7" s="32" customFormat="1" ht="30">
      <c r="A105" s="23"/>
      <c r="B105" s="29" t="s">
        <v>92</v>
      </c>
      <c r="C105" s="29" t="s">
        <v>29</v>
      </c>
      <c r="D105" s="30"/>
      <c r="E105" s="31">
        <v>0.91</v>
      </c>
      <c r="F105" s="28"/>
      <c r="G105" s="28"/>
    </row>
    <row r="106" spans="1:7" s="32" customFormat="1" ht="30" customHeight="1">
      <c r="A106" s="23"/>
      <c r="B106" s="29" t="s">
        <v>14</v>
      </c>
      <c r="C106" s="29" t="s">
        <v>30</v>
      </c>
      <c r="D106" s="30"/>
      <c r="E106" s="31">
        <v>1</v>
      </c>
      <c r="F106" s="28"/>
      <c r="G106" s="28"/>
    </row>
    <row r="107" spans="1:7" s="32" customFormat="1" ht="30">
      <c r="A107" s="23"/>
      <c r="B107" s="29" t="s">
        <v>16</v>
      </c>
      <c r="C107" s="29" t="s">
        <v>97</v>
      </c>
      <c r="D107" s="30"/>
      <c r="E107" s="31">
        <v>1</v>
      </c>
      <c r="F107" s="28"/>
      <c r="G107" s="28"/>
    </row>
    <row r="108" spans="1:7" s="32" customFormat="1" ht="30">
      <c r="A108" s="23"/>
      <c r="B108" s="29" t="s">
        <v>15</v>
      </c>
      <c r="C108" s="29" t="s">
        <v>31</v>
      </c>
      <c r="D108" s="30"/>
      <c r="E108" s="31">
        <v>1</v>
      </c>
      <c r="F108" s="28"/>
      <c r="G108" s="28"/>
    </row>
    <row r="109" spans="1:7" s="32" customFormat="1" ht="31.5" customHeight="1">
      <c r="A109" s="33"/>
      <c r="B109" s="29" t="s">
        <v>38</v>
      </c>
      <c r="C109" s="31"/>
      <c r="D109" s="31"/>
      <c r="E109" s="31"/>
      <c r="F109" s="28"/>
      <c r="G109" s="28">
        <f>ROUND(G104*E105*E106*E107*E108,2)</f>
        <v>404.11</v>
      </c>
    </row>
    <row r="110" spans="1:7" s="22" customFormat="1" ht="31.5" customHeight="1">
      <c r="A110" s="17"/>
      <c r="B110" s="18" t="s">
        <v>38</v>
      </c>
      <c r="C110" s="31"/>
      <c r="D110" s="31"/>
      <c r="E110" s="31"/>
      <c r="F110" s="28"/>
      <c r="G110" s="34">
        <f>G109</f>
        <v>404.11</v>
      </c>
    </row>
    <row r="111" spans="1:7" s="22" customFormat="1" ht="28.5">
      <c r="A111" s="17"/>
      <c r="B111" s="18" t="s">
        <v>24</v>
      </c>
      <c r="C111" s="31"/>
      <c r="D111" s="31"/>
      <c r="E111" s="31"/>
      <c r="F111" s="28"/>
      <c r="G111" s="34">
        <f>G110+G102+G94+G43+G35+G25</f>
        <v>8744.61</v>
      </c>
    </row>
    <row r="112" spans="1:7" s="22" customFormat="1">
      <c r="A112" s="17"/>
      <c r="B112" s="41"/>
      <c r="C112" s="42"/>
      <c r="D112" s="42"/>
      <c r="E112" s="42"/>
      <c r="F112" s="43"/>
      <c r="G112" s="21"/>
    </row>
    <row r="113" spans="1:15" s="22" customFormat="1">
      <c r="A113" s="17"/>
      <c r="B113" s="41"/>
      <c r="C113" s="42"/>
      <c r="D113" s="42"/>
      <c r="E113" s="42"/>
      <c r="F113" s="43"/>
      <c r="G113" s="21"/>
    </row>
    <row r="114" spans="1:15" s="22" customFormat="1" ht="28.5" customHeight="1">
      <c r="A114" s="17">
        <v>7</v>
      </c>
      <c r="B114" s="18" t="s">
        <v>26</v>
      </c>
      <c r="C114" s="42"/>
      <c r="D114" s="42"/>
      <c r="E114" s="42"/>
      <c r="F114" s="43"/>
      <c r="G114" s="21"/>
    </row>
    <row r="115" spans="1:15" s="22" customFormat="1" ht="168" customHeight="1">
      <c r="A115" s="39" t="s">
        <v>83</v>
      </c>
      <c r="B115" s="29" t="s">
        <v>52</v>
      </c>
      <c r="C115" s="29" t="s">
        <v>25</v>
      </c>
      <c r="D115" s="31"/>
      <c r="E115" s="31">
        <v>1.1286</v>
      </c>
      <c r="F115" s="28"/>
      <c r="G115" s="46"/>
      <c r="H115" s="66"/>
      <c r="I115" s="67"/>
      <c r="J115" s="67"/>
      <c r="K115" s="67"/>
      <c r="L115" s="47"/>
    </row>
    <row r="116" spans="1:15" s="22" customFormat="1" ht="28.5">
      <c r="A116" s="17"/>
      <c r="B116" s="18" t="s">
        <v>27</v>
      </c>
      <c r="C116" s="31"/>
      <c r="D116" s="31"/>
      <c r="E116" s="31"/>
      <c r="F116" s="28"/>
      <c r="G116" s="34">
        <f>ROUND(G111*E115,2)</f>
        <v>9869.17</v>
      </c>
      <c r="H116" s="48"/>
      <c r="I116" s="48"/>
      <c r="J116" s="48"/>
      <c r="K116" s="48"/>
      <c r="L116" s="47"/>
    </row>
    <row r="117" spans="1:15" s="22" customFormat="1" ht="18.75">
      <c r="A117" s="17"/>
      <c r="B117" s="18"/>
      <c r="C117" s="42"/>
      <c r="D117" s="42"/>
      <c r="E117" s="42"/>
      <c r="F117" s="43"/>
      <c r="G117" s="21"/>
      <c r="H117" s="48"/>
      <c r="I117" s="49"/>
      <c r="J117" s="48"/>
      <c r="K117" s="48"/>
      <c r="L117" s="47"/>
    </row>
    <row r="118" spans="1:15" s="22" customFormat="1" ht="18.75">
      <c r="A118" s="17">
        <v>8</v>
      </c>
      <c r="B118" s="18" t="s">
        <v>73</v>
      </c>
      <c r="C118" s="29" t="s">
        <v>70</v>
      </c>
      <c r="D118" s="61" t="s">
        <v>69</v>
      </c>
      <c r="E118" s="31">
        <v>1</v>
      </c>
      <c r="F118" s="28" t="e">
        <f>ROUND(G118/E118,2)</f>
        <v>#REF!</v>
      </c>
      <c r="G118" s="34" t="e">
        <f>#REF!/1000</f>
        <v>#REF!</v>
      </c>
      <c r="H118" s="48"/>
      <c r="I118" s="49"/>
      <c r="J118" s="48"/>
      <c r="K118" s="48"/>
      <c r="L118" s="47"/>
    </row>
    <row r="119" spans="1:15" s="22" customFormat="1" ht="21" customHeight="1">
      <c r="A119" s="39"/>
      <c r="B119" s="29"/>
      <c r="C119" s="29"/>
      <c r="D119" s="62"/>
      <c r="E119" s="31"/>
      <c r="F119" s="28"/>
      <c r="G119" s="28"/>
      <c r="H119" s="48"/>
      <c r="I119" s="49"/>
      <c r="J119" s="48"/>
      <c r="K119" s="48"/>
      <c r="L119" s="47"/>
    </row>
    <row r="120" spans="1:15" s="22" customFormat="1" ht="28.5">
      <c r="A120" s="17">
        <v>9</v>
      </c>
      <c r="B120" s="18" t="s">
        <v>88</v>
      </c>
      <c r="C120" s="29" t="s">
        <v>70</v>
      </c>
      <c r="D120" s="61" t="s">
        <v>69</v>
      </c>
      <c r="E120" s="31" t="e">
        <f>#REF!</f>
        <v>#REF!</v>
      </c>
      <c r="F120" s="28" t="e">
        <f>ROUND(G120/E120,2)</f>
        <v>#REF!</v>
      </c>
      <c r="G120" s="34" t="e">
        <f>#REF!/1000</f>
        <v>#REF!</v>
      </c>
      <c r="H120" s="48"/>
      <c r="I120" s="49"/>
      <c r="J120" s="48"/>
      <c r="K120" s="48"/>
      <c r="L120" s="47"/>
    </row>
    <row r="121" spans="1:15" s="22" customFormat="1" ht="21" customHeight="1">
      <c r="A121" s="39"/>
      <c r="B121" s="29"/>
      <c r="C121" s="29"/>
      <c r="D121" s="62"/>
      <c r="E121" s="31"/>
      <c r="F121" s="28"/>
      <c r="G121" s="28"/>
      <c r="H121" s="48"/>
      <c r="I121" s="49"/>
      <c r="J121" s="48"/>
      <c r="K121" s="48"/>
      <c r="L121" s="47"/>
    </row>
    <row r="122" spans="1:15" s="22" customFormat="1" ht="18.75">
      <c r="A122" s="55" t="s">
        <v>105</v>
      </c>
      <c r="B122" s="18" t="s">
        <v>72</v>
      </c>
      <c r="C122" s="29" t="s">
        <v>70</v>
      </c>
      <c r="D122" s="61" t="s">
        <v>68</v>
      </c>
      <c r="E122" s="31" t="e">
        <f>#REF!</f>
        <v>#REF!</v>
      </c>
      <c r="F122" s="28" t="e">
        <f>ROUND(G122/E122,2)</f>
        <v>#REF!</v>
      </c>
      <c r="G122" s="34" t="e">
        <f>#REF!/1000</f>
        <v>#REF!</v>
      </c>
      <c r="H122" s="50"/>
      <c r="I122" s="49"/>
      <c r="J122" s="48"/>
      <c r="K122" s="48"/>
      <c r="L122" s="47"/>
    </row>
    <row r="123" spans="1:15" s="22" customFormat="1" ht="28.5">
      <c r="A123" s="23"/>
      <c r="B123" s="29"/>
      <c r="C123" s="18" t="s">
        <v>82</v>
      </c>
      <c r="D123" s="30"/>
      <c r="E123" s="31"/>
      <c r="F123" s="28"/>
      <c r="G123" s="28"/>
      <c r="H123" s="50"/>
      <c r="I123" s="51"/>
      <c r="J123" s="48"/>
      <c r="K123" s="48"/>
      <c r="L123" s="47"/>
      <c r="M123" s="48"/>
      <c r="N123" s="48"/>
      <c r="O123" s="51"/>
    </row>
    <row r="124" spans="1:15" s="22" customFormat="1" ht="87" customHeight="1">
      <c r="A124" s="52">
        <v>11</v>
      </c>
      <c r="B124" s="18" t="s">
        <v>71</v>
      </c>
      <c r="C124" s="29" t="s">
        <v>25</v>
      </c>
      <c r="D124" s="31"/>
      <c r="E124" s="56">
        <v>1.0528999999999999</v>
      </c>
      <c r="F124" s="28"/>
      <c r="G124" s="34" t="e">
        <f>ROUND((G122+G118+G120)*E124,2)</f>
        <v>#REF!</v>
      </c>
      <c r="H124" s="48"/>
      <c r="I124" s="48"/>
      <c r="J124" s="48"/>
      <c r="K124" s="51"/>
      <c r="L124" s="51"/>
    </row>
    <row r="125" spans="1:15" s="22" customFormat="1" ht="18.75">
      <c r="A125" s="23"/>
      <c r="B125" s="29"/>
      <c r="C125" s="29"/>
      <c r="D125" s="30"/>
      <c r="E125" s="31"/>
      <c r="F125" s="28"/>
      <c r="G125" s="28"/>
      <c r="H125" s="50"/>
      <c r="I125" s="48"/>
      <c r="J125" s="48"/>
      <c r="K125" s="51"/>
      <c r="L125" s="51"/>
    </row>
    <row r="126" spans="1:15" s="22" customFormat="1" ht="32.25" customHeight="1">
      <c r="A126" s="52">
        <v>12</v>
      </c>
      <c r="B126" s="18" t="s">
        <v>27</v>
      </c>
      <c r="C126" s="31"/>
      <c r="D126" s="31"/>
      <c r="E126" s="31"/>
      <c r="F126" s="28"/>
      <c r="G126" s="34" t="e">
        <f>G124+G116</f>
        <v>#REF!</v>
      </c>
      <c r="H126" s="50"/>
      <c r="I126" s="48"/>
      <c r="J126" s="48"/>
      <c r="K126" s="48"/>
      <c r="L126" s="47"/>
    </row>
    <row r="127" spans="1:15" s="22" customFormat="1">
      <c r="A127" s="57"/>
      <c r="B127" s="58"/>
      <c r="C127" s="57"/>
      <c r="D127" s="57"/>
      <c r="E127" s="57"/>
      <c r="F127" s="57"/>
      <c r="G127" s="59"/>
    </row>
    <row r="128" spans="1:15">
      <c r="A128" s="53"/>
      <c r="B128" s="60"/>
      <c r="C128" s="53"/>
      <c r="D128" s="53"/>
      <c r="E128" s="53"/>
      <c r="F128" s="53"/>
      <c r="G128" s="53"/>
    </row>
    <row r="129" spans="1:9" s="22" customFormat="1" ht="30" customHeight="1">
      <c r="A129" s="17">
        <v>13</v>
      </c>
      <c r="B129" s="18" t="s">
        <v>8</v>
      </c>
      <c r="C129" s="44"/>
      <c r="D129" s="45"/>
      <c r="E129" s="44"/>
      <c r="F129" s="34"/>
      <c r="G129" s="34"/>
    </row>
    <row r="130" spans="1:9" s="22" customFormat="1" ht="30">
      <c r="A130" s="39" t="s">
        <v>89</v>
      </c>
      <c r="B130" s="29" t="s">
        <v>9</v>
      </c>
      <c r="C130" s="29" t="s">
        <v>20</v>
      </c>
      <c r="D130" s="30" t="s">
        <v>10</v>
      </c>
      <c r="E130" s="31">
        <v>20</v>
      </c>
      <c r="F130" s="28"/>
      <c r="G130" s="28" t="e">
        <f>ROUND(G126*E130/100,2)</f>
        <v>#REF!</v>
      </c>
    </row>
    <row r="131" spans="1:9" s="22" customFormat="1" ht="30" customHeight="1">
      <c r="A131" s="17">
        <v>14</v>
      </c>
      <c r="B131" s="18" t="s">
        <v>11</v>
      </c>
      <c r="C131" s="31"/>
      <c r="D131" s="31"/>
      <c r="E131" s="31"/>
      <c r="F131" s="28"/>
      <c r="G131" s="34" t="e">
        <f>G126+G130</f>
        <v>#REF!</v>
      </c>
    </row>
    <row r="132" spans="1:9">
      <c r="A132" s="3"/>
      <c r="B132" s="4"/>
      <c r="C132" s="3"/>
      <c r="D132" s="3"/>
      <c r="E132" s="3"/>
      <c r="F132" s="3"/>
      <c r="G132" s="3"/>
    </row>
    <row r="134" spans="1:9">
      <c r="I134" s="5"/>
    </row>
    <row r="135" spans="1:9">
      <c r="I135" s="5"/>
    </row>
    <row r="139" spans="1:9">
      <c r="A139" s="3"/>
      <c r="B139" s="13"/>
      <c r="C139" s="9"/>
      <c r="D139" s="9"/>
      <c r="E139" s="3"/>
      <c r="F139" s="3"/>
      <c r="G139" s="3"/>
    </row>
    <row r="140" spans="1:9">
      <c r="A140" s="3"/>
      <c r="B140" s="12"/>
      <c r="C140" s="10"/>
      <c r="D140" s="9"/>
      <c r="E140" s="3"/>
      <c r="F140" s="3"/>
      <c r="G140" s="3"/>
    </row>
    <row r="141" spans="1:9">
      <c r="A141" s="3"/>
      <c r="B141" s="12"/>
      <c r="C141" s="10"/>
      <c r="D141" s="9"/>
      <c r="E141" s="3"/>
      <c r="F141" s="3"/>
      <c r="G141" s="3"/>
    </row>
    <row r="142" spans="1:9">
      <c r="A142" s="3"/>
      <c r="B142" s="12"/>
      <c r="C142" s="10"/>
      <c r="D142" s="9"/>
      <c r="E142" s="3"/>
      <c r="F142" s="3"/>
      <c r="G142" s="3"/>
    </row>
    <row r="143" spans="1:9">
      <c r="A143" s="3"/>
      <c r="B143" s="12"/>
      <c r="C143" s="10"/>
      <c r="D143" s="9"/>
      <c r="E143" s="3"/>
      <c r="F143" s="3"/>
      <c r="G143" s="3"/>
    </row>
    <row r="144" spans="1:9">
      <c r="A144" s="3"/>
      <c r="B144" s="12"/>
      <c r="C144" s="10"/>
      <c r="D144" s="9"/>
      <c r="E144" s="3"/>
      <c r="F144" s="3"/>
      <c r="G144" s="3"/>
    </row>
    <row r="145" spans="1:7">
      <c r="A145" s="3"/>
      <c r="B145" s="12"/>
      <c r="C145" s="10"/>
      <c r="D145" s="9"/>
      <c r="E145" s="3"/>
      <c r="F145" s="3"/>
      <c r="G145" s="3"/>
    </row>
    <row r="146" spans="1:7">
      <c r="A146" s="3"/>
      <c r="B146" s="12"/>
      <c r="C146" s="10"/>
      <c r="D146" s="9"/>
      <c r="E146" s="3"/>
      <c r="F146" s="3"/>
      <c r="G146" s="3"/>
    </row>
    <row r="147" spans="1:7">
      <c r="A147" s="3"/>
      <c r="B147" s="12"/>
      <c r="C147" s="10"/>
      <c r="D147" s="9"/>
      <c r="E147" s="3"/>
      <c r="F147" s="3"/>
      <c r="G147" s="3"/>
    </row>
    <row r="148" spans="1:7">
      <c r="A148" s="3"/>
      <c r="B148" s="12"/>
      <c r="C148" s="10"/>
      <c r="D148" s="9"/>
      <c r="E148" s="3"/>
      <c r="F148" s="3"/>
      <c r="G148" s="3"/>
    </row>
    <row r="149" spans="1:7">
      <c r="A149" s="3"/>
      <c r="B149" s="12"/>
      <c r="C149" s="10"/>
      <c r="D149" s="9"/>
      <c r="E149" s="3"/>
      <c r="F149" s="3"/>
      <c r="G149" s="3"/>
    </row>
    <row r="150" spans="1:7">
      <c r="A150" s="3"/>
      <c r="B150" s="12"/>
      <c r="C150" s="10"/>
      <c r="D150" s="9"/>
      <c r="E150" s="3"/>
      <c r="F150" s="3"/>
      <c r="G150" s="3"/>
    </row>
    <row r="151" spans="1:7">
      <c r="A151" s="3"/>
      <c r="B151" s="12"/>
      <c r="C151" s="10"/>
      <c r="D151" s="9"/>
      <c r="E151" s="3"/>
      <c r="F151" s="3"/>
      <c r="G151" s="3"/>
    </row>
    <row r="152" spans="1:7">
      <c r="A152" s="3"/>
      <c r="B152" s="14"/>
      <c r="C152" s="10"/>
      <c r="D152" s="9"/>
      <c r="E152" s="3"/>
      <c r="F152" s="3"/>
      <c r="G152" s="3"/>
    </row>
    <row r="153" spans="1:7" ht="36" customHeight="1">
      <c r="A153" s="3"/>
      <c r="B153" s="12"/>
      <c r="C153" s="10"/>
      <c r="D153" s="9"/>
      <c r="E153" s="3"/>
      <c r="F153" s="3"/>
      <c r="G153" s="3"/>
    </row>
    <row r="154" spans="1:7">
      <c r="A154" s="3"/>
      <c r="B154" s="12"/>
      <c r="C154" s="11"/>
      <c r="D154" s="9"/>
      <c r="E154" s="3"/>
      <c r="F154" s="3"/>
      <c r="G154" s="3"/>
    </row>
    <row r="155" spans="1:7">
      <c r="A155" s="3"/>
      <c r="B155" s="4"/>
      <c r="C155" s="3"/>
      <c r="D155" s="3"/>
      <c r="E155" s="3"/>
      <c r="F155" s="3"/>
      <c r="G155" s="3"/>
    </row>
    <row r="156" spans="1:7">
      <c r="A156" s="3"/>
      <c r="B156" s="4"/>
      <c r="C156" s="3"/>
      <c r="D156" s="3"/>
    </row>
    <row r="157" spans="1:7">
      <c r="A157" s="3"/>
      <c r="B157" s="4"/>
      <c r="C157" s="3"/>
      <c r="D157" s="3"/>
    </row>
    <row r="158" spans="1:7">
      <c r="A158" s="3"/>
      <c r="B158" s="4"/>
      <c r="C158" s="3"/>
      <c r="D158" s="3"/>
      <c r="E158" s="3"/>
      <c r="F158" s="3"/>
      <c r="G158" s="3"/>
    </row>
  </sheetData>
  <mergeCells count="6">
    <mergeCell ref="A1:G1"/>
    <mergeCell ref="A2:G2"/>
    <mergeCell ref="A5:G5"/>
    <mergeCell ref="H115:K115"/>
    <mergeCell ref="H38:H51"/>
    <mergeCell ref="H7:H28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п.2</vt:lpstr>
      <vt:lpstr>п.2!Заголовки_для_печати</vt:lpstr>
      <vt:lpstr>п.2!Область_печати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2025-09-10T07:48:24Z</dcterms:modified>
</cp:coreProperties>
</file>